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622B65C7-4271-4C1E-B131-484453D5BFC0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חישוב " sheetId="2" r:id="rId1"/>
    <sheet name="required qunatity- metric" sheetId="6" r:id="rId2"/>
  </sheets>
  <definedNames>
    <definedName name="_xlnm.Print_Area" localSheetId="1">'required qunatity- metric'!$A$1:$H$31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6" l="1"/>
  <c r="G31" i="6" l="1"/>
  <c r="E31" i="6"/>
  <c r="C31" i="6"/>
  <c r="G30" i="6"/>
  <c r="E30" i="6"/>
  <c r="C30" i="6"/>
  <c r="G29" i="6"/>
  <c r="E29" i="6"/>
  <c r="C29" i="6"/>
  <c r="G28" i="6"/>
  <c r="E28" i="6"/>
  <c r="C28" i="6"/>
  <c r="G27" i="6"/>
  <c r="E27" i="6"/>
  <c r="C27" i="6"/>
  <c r="G26" i="6"/>
  <c r="E26" i="6"/>
  <c r="C26" i="6"/>
  <c r="G25" i="6"/>
  <c r="E25" i="6"/>
  <c r="C25" i="6"/>
  <c r="G24" i="6"/>
  <c r="E24" i="6"/>
  <c r="C24" i="6"/>
  <c r="G23" i="6"/>
  <c r="E23" i="6"/>
  <c r="C23" i="6"/>
  <c r="G22" i="6"/>
  <c r="E22" i="6"/>
  <c r="C22" i="6"/>
  <c r="G21" i="6"/>
  <c r="E21" i="6"/>
  <c r="C21" i="6"/>
  <c r="G20" i="6"/>
  <c r="E20" i="6"/>
  <c r="C20" i="6"/>
  <c r="G19" i="6"/>
  <c r="E19" i="6"/>
  <c r="C19" i="6"/>
  <c r="G18" i="6"/>
  <c r="E18" i="6"/>
  <c r="C18" i="6"/>
  <c r="G17" i="6"/>
  <c r="E17" i="6"/>
  <c r="C17" i="6"/>
  <c r="G16" i="6"/>
  <c r="E16" i="6"/>
  <c r="C16" i="6"/>
  <c r="G15" i="6"/>
  <c r="E15" i="6"/>
  <c r="C15" i="6"/>
  <c r="G14" i="6"/>
  <c r="E14" i="6"/>
  <c r="C14" i="6"/>
  <c r="F31" i="6"/>
  <c r="D31" i="6"/>
  <c r="B31" i="6"/>
  <c r="F30" i="6"/>
  <c r="D30" i="6"/>
  <c r="B30" i="6"/>
  <c r="F29" i="6"/>
  <c r="D29" i="6"/>
  <c r="B29" i="6"/>
  <c r="F28" i="6"/>
  <c r="D28" i="6"/>
  <c r="B28" i="6"/>
  <c r="F27" i="6"/>
  <c r="D27" i="6"/>
  <c r="B27" i="6"/>
  <c r="F26" i="6"/>
  <c r="D26" i="6"/>
  <c r="B26" i="6"/>
  <c r="F25" i="6"/>
  <c r="D25" i="6"/>
  <c r="B25" i="6"/>
  <c r="F24" i="6"/>
  <c r="D24" i="6"/>
  <c r="B24" i="6"/>
  <c r="F23" i="6"/>
  <c r="D23" i="6"/>
  <c r="B23" i="6"/>
  <c r="F22" i="6"/>
  <c r="D22" i="6"/>
  <c r="B22" i="6"/>
  <c r="F21" i="6"/>
  <c r="D21" i="6"/>
  <c r="B21" i="6"/>
  <c r="F20" i="6"/>
  <c r="D20" i="6"/>
  <c r="B20" i="6"/>
  <c r="F19" i="6"/>
  <c r="D19" i="6"/>
  <c r="B19" i="6"/>
  <c r="F18" i="6"/>
  <c r="D18" i="6"/>
  <c r="B18" i="6"/>
  <c r="F17" i="6"/>
  <c r="D17" i="6"/>
  <c r="B17" i="6"/>
  <c r="F16" i="6"/>
  <c r="D16" i="6"/>
  <c r="B16" i="6"/>
  <c r="F15" i="6"/>
  <c r="D15" i="6"/>
  <c r="B15" i="6"/>
  <c r="F14" i="6"/>
  <c r="D14" i="6"/>
  <c r="B14" i="6"/>
  <c r="F36" i="2" l="1"/>
  <c r="F5" i="2"/>
  <c r="F40" i="2"/>
  <c r="F45" i="2" l="1"/>
  <c r="F20" i="2"/>
  <c r="F21" i="2" s="1"/>
  <c r="F9" i="2" l="1"/>
  <c r="F14" i="2" s="1"/>
  <c r="F22" i="2" l="1"/>
  <c r="F26" i="2" s="1"/>
</calcChain>
</file>

<file path=xl/sharedStrings.xml><?xml version="1.0" encoding="utf-8"?>
<sst xmlns="http://schemas.openxmlformats.org/spreadsheetml/2006/main" count="104" uniqueCount="78">
  <si>
    <t>נוסחת החישוב</t>
  </si>
  <si>
    <t>לפי EINAR GRAN MEYER</t>
  </si>
  <si>
    <t>ά</t>
  </si>
  <si>
    <t xml:space="preserve">מקדם התפשטות טרמית </t>
  </si>
  <si>
    <t xml:space="preserve">תאור </t>
  </si>
  <si>
    <t xml:space="preserve">סימן </t>
  </si>
  <si>
    <t xml:space="preserve">יחידות </t>
  </si>
  <si>
    <t>ערך</t>
  </si>
  <si>
    <t>E0</t>
  </si>
  <si>
    <t>Mpa</t>
  </si>
  <si>
    <t>מודול יאנג בזמן אפס</t>
  </si>
  <si>
    <t xml:space="preserve">טפרטורה 1 </t>
  </si>
  <si>
    <t xml:space="preserve">טמפרטורה 2 </t>
  </si>
  <si>
    <t xml:space="preserve">הפרש טמפרטורות </t>
  </si>
  <si>
    <t xml:space="preserve">קלוין </t>
  </si>
  <si>
    <r>
      <rPr>
        <sz val="11"/>
        <color theme="1"/>
        <rFont val="Calibri"/>
        <family val="2"/>
      </rPr>
      <t>θ</t>
    </r>
    <r>
      <rPr>
        <sz val="11"/>
        <color theme="1"/>
        <rFont val="Arial"/>
        <family val="2"/>
      </rPr>
      <t xml:space="preserve"> 1</t>
    </r>
  </si>
  <si>
    <r>
      <rPr>
        <sz val="11"/>
        <color theme="1"/>
        <rFont val="Calibri"/>
        <family val="2"/>
      </rPr>
      <t>θ</t>
    </r>
    <r>
      <rPr>
        <sz val="11"/>
        <color theme="1"/>
        <rFont val="Arial"/>
        <family val="2"/>
      </rPr>
      <t xml:space="preserve"> 2</t>
    </r>
    <r>
      <rPr>
        <sz val="11"/>
        <color theme="1"/>
        <rFont val="Arial"/>
        <family val="2"/>
        <charset val="177"/>
        <scheme val="minor"/>
      </rPr>
      <t/>
    </r>
  </si>
  <si>
    <t>Δθ</t>
  </si>
  <si>
    <t>להכניס נתון</t>
  </si>
  <si>
    <t>נתון מחושב</t>
  </si>
  <si>
    <t>נוסחה:</t>
  </si>
  <si>
    <t>σ</t>
  </si>
  <si>
    <t>מאמץ בחומר כתוצאה מהפרש הטמפרטורה</t>
  </si>
  <si>
    <t>חישוב: מאמץ בדופן הצינור, כשהצינור רתום, כתוצאה מהפרש הטמפרטורה</t>
  </si>
  <si>
    <t>חישוב : כח מתיחה/ דחיפה בצינור, לפי קוטר חיצוני ו SDR</t>
  </si>
  <si>
    <t xml:space="preserve">נתוני צינור </t>
  </si>
  <si>
    <t xml:space="preserve">קוטר חיצוני </t>
  </si>
  <si>
    <t>SDR</t>
  </si>
  <si>
    <t>מילימטר</t>
  </si>
  <si>
    <t>שטח חתך</t>
  </si>
  <si>
    <t>עובי דופן</t>
  </si>
  <si>
    <t>מילימטר מרובע</t>
  </si>
  <si>
    <t>ניוטון</t>
  </si>
  <si>
    <t>Mpa ניוטון למילימטר מרובע</t>
  </si>
  <si>
    <t>עומס לפלקס אחד</t>
  </si>
  <si>
    <t xml:space="preserve">מספר פלקס דרושים </t>
  </si>
  <si>
    <t>חישוב לפי PPI</t>
  </si>
  <si>
    <t>פרק 6, עמוד 244</t>
  </si>
  <si>
    <t>SECOND EDITION HANDBOOK OF PE PIPE</t>
  </si>
  <si>
    <t>http://plasticpipe.org/publications/pe_handbook.html</t>
  </si>
  <si>
    <t xml:space="preserve">פרק 3, עמוד 99 : </t>
  </si>
  <si>
    <t>in/in/deg F</t>
  </si>
  <si>
    <t>למעלת קלווין</t>
  </si>
  <si>
    <t>PSI</t>
  </si>
  <si>
    <t>פרנהייט</t>
  </si>
  <si>
    <t xml:space="preserve">PSI </t>
  </si>
  <si>
    <t>30 C</t>
  </si>
  <si>
    <t>45 C</t>
  </si>
  <si>
    <t>15 C</t>
  </si>
  <si>
    <t>2.96 MPA</t>
  </si>
  <si>
    <t>E*K*DT</t>
  </si>
  <si>
    <t xml:space="preserve">PE pipe -design and installation- M55 , by AWWA , page 4 </t>
  </si>
  <si>
    <t>units</t>
  </si>
  <si>
    <t>value</t>
  </si>
  <si>
    <t>source</t>
  </si>
  <si>
    <t>parameter</t>
  </si>
  <si>
    <t>manufacturer data</t>
  </si>
  <si>
    <t xml:space="preserve">Required number of restraints calculation </t>
  </si>
  <si>
    <t xml:space="preserve">comments </t>
  </si>
  <si>
    <t>Elasticity modulus  at t=0   (E)</t>
  </si>
  <si>
    <t>temperature change           (DT)</t>
  </si>
  <si>
    <t>Plasson product spec</t>
  </si>
  <si>
    <t xml:space="preserve">induced tensile stress </t>
  </si>
  <si>
    <t>Axial force restrained by one flex  restraint</t>
  </si>
  <si>
    <t>Pipe raw material</t>
  </si>
  <si>
    <t>thermal expansion coefficient (K)</t>
  </si>
  <si>
    <t xml:space="preserve">PE100 </t>
  </si>
  <si>
    <t>Celsios</t>
  </si>
  <si>
    <t>Newton</t>
  </si>
  <si>
    <t>mm/mm/deg C</t>
  </si>
  <si>
    <t>pipe OD, mm</t>
  </si>
  <si>
    <t>n*mm^2</t>
  </si>
  <si>
    <t>To calculate the required number of restraints, for rapid temperature change :                                                                                         multiply the temperature change by the axial force (See table below), and divide by 32000  .                                                                                                          For graduate temperature change ( t&gt;60 min) : divide by 1.5</t>
  </si>
  <si>
    <t>Calculation example : for 500 SDR 11 pipe, when the temperature change is 20 C, instant change  : N=8828X 20/32000=5.5.                   6 restraints required.    For graduate temperature change: N=8828X 20/32000 / 1.5  =  3.7  . 4 restraints required</t>
  </si>
  <si>
    <t>The calculation is based on theoretical data , for the load induced by the thermal expansion/contraction only.                       
The designer should take in consideration other axial  loads if exists.</t>
  </si>
  <si>
    <t>Calculation for 1200 SDR 26 pipe : for a gradual  temperature change of 30 C between day and night, N = 22753 X 30 / 32000 / 1.5  = 14.22 
Therfore, 15 restraints required</t>
  </si>
  <si>
    <r>
      <t>axial force</t>
    </r>
    <r>
      <rPr>
        <b/>
        <u/>
        <sz val="11"/>
        <color rgb="FFFF0000"/>
        <rFont val="Arial"/>
        <family val="2"/>
        <scheme val="minor"/>
      </rPr>
      <t xml:space="preserve"> (Newton)</t>
    </r>
    <r>
      <rPr>
        <b/>
        <u/>
        <sz val="11"/>
        <color theme="1"/>
        <rFont val="Arial"/>
        <family val="2"/>
        <scheme val="minor"/>
      </rPr>
      <t xml:space="preserve"> induced by rapid  temperature change of 1 degree C, acc. to pipe SDR</t>
    </r>
  </si>
  <si>
    <t>Plasson - Technical note,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</si>
</sst>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  <scheme val="minor"/>
    </font>
    <font>
      <u/>
      <sz val="18"/>
      <color theme="1"/>
      <name val="Arial"/>
      <family val="2"/>
      <scheme val="minor"/>
    </font>
    <font>
      <sz val="18"/>
      <color rgb="FFFF0000"/>
      <name val="Arial"/>
      <family val="2"/>
      <scheme val="minor"/>
    </font>
    <font>
      <b/>
      <u/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5" fillId="0" borderId="0" xfId="0" applyFont="1"/>
    <xf numFmtId="1" fontId="0" fillId="0" borderId="0" xfId="0" applyNumberFormat="1"/>
    <xf numFmtId="0" fontId="0" fillId="4" borderId="0" xfId="0" applyFill="1"/>
    <xf numFmtId="0" fontId="0" fillId="4" borderId="0" xfId="0" applyFill="1" applyAlignment="1">
      <alignment wrapText="1"/>
    </xf>
    <xf numFmtId="0" fontId="5" fillId="4" borderId="1" xfId="0" applyFont="1" applyFill="1" applyBorder="1"/>
    <xf numFmtId="0" fontId="6" fillId="0" borderId="0" xfId="0" applyFont="1"/>
    <xf numFmtId="0" fontId="7" fillId="0" borderId="0" xfId="0" applyFont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ont="1" applyFill="1" applyBorder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center" vertical="top" wrapText="1"/>
    </xf>
    <xf numFmtId="0" fontId="0" fillId="4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3</xdr:row>
      <xdr:rowOff>66675</xdr:rowOff>
    </xdr:from>
    <xdr:to>
      <xdr:col>12</xdr:col>
      <xdr:colOff>409093</xdr:colOff>
      <xdr:row>28</xdr:row>
      <xdr:rowOff>161203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7508507" y="447675"/>
          <a:ext cx="3857143" cy="5780953"/>
        </a:xfrm>
        <a:prstGeom prst="rect">
          <a:avLst/>
        </a:prstGeom>
      </xdr:spPr>
    </xdr:pic>
    <xdr:clientData/>
  </xdr:twoCellAnchor>
  <xdr:oneCellAnchor>
    <xdr:from>
      <xdr:col>3</xdr:col>
      <xdr:colOff>333375</xdr:colOff>
      <xdr:row>11</xdr:row>
      <xdr:rowOff>57150</xdr:rowOff>
    </xdr:from>
    <xdr:ext cx="1900238" cy="2576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1231856187" y="2105025"/>
              <a:ext cx="1900238" cy="257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e-IL" sz="1100" i="1">
                        <a:latin typeface="Cambria Math"/>
                        <a:ea typeface="Cambria Math"/>
                      </a:rPr>
                      <m:t>𝜎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𝐸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0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∗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𝛼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∗∆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𝜃</m:t>
                    </m:r>
                  </m:oMath>
                </m:oMathPara>
              </a14:m>
              <a:endParaRPr lang="he-IL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1231856187" y="2105025"/>
              <a:ext cx="1900238" cy="257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 algn="r" rtl="1"/>
              <a:r>
                <a:rPr lang="he-IL" sz="1100" i="0">
                  <a:latin typeface="Cambria Math"/>
                  <a:ea typeface="Cambria Math"/>
                </a:rPr>
                <a:t>𝜎</a:t>
              </a:r>
              <a:r>
                <a:rPr lang="en-US" sz="1100" b="0" i="0">
                  <a:latin typeface="Cambria Math"/>
                  <a:ea typeface="Cambria Math"/>
                </a:rPr>
                <a:t>=𝐸0∗𝛼∗∆𝜃</a:t>
              </a:r>
              <a:endParaRPr lang="he-IL" sz="1100"/>
            </a:p>
          </xdr:txBody>
        </xdr:sp>
      </mc:Fallback>
    </mc:AlternateContent>
    <xdr:clientData/>
  </xdr:oneCellAnchor>
  <xdr:twoCellAnchor editAs="oneCell">
    <xdr:from>
      <xdr:col>7</xdr:col>
      <xdr:colOff>428625</xdr:colOff>
      <xdr:row>34</xdr:row>
      <xdr:rowOff>123825</xdr:rowOff>
    </xdr:from>
    <xdr:to>
      <xdr:col>15</xdr:col>
      <xdr:colOff>47625</xdr:colOff>
      <xdr:row>47</xdr:row>
      <xdr:rowOff>111458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5812575" y="7467600"/>
          <a:ext cx="5105400" cy="2597483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50</xdr:row>
      <xdr:rowOff>85726</xdr:rowOff>
    </xdr:from>
    <xdr:to>
      <xdr:col>13</xdr:col>
      <xdr:colOff>114397</xdr:colOff>
      <xdr:row>58</xdr:row>
      <xdr:rowOff>123610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27117403" y="10325101"/>
          <a:ext cx="5105497" cy="1485684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59</xdr:row>
      <xdr:rowOff>0</xdr:rowOff>
    </xdr:from>
    <xdr:to>
      <xdr:col>11</xdr:col>
      <xdr:colOff>628275</xdr:colOff>
      <xdr:row>65</xdr:row>
      <xdr:rowOff>37960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27975125" y="11868150"/>
          <a:ext cx="3000000" cy="11238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68</xdr:row>
      <xdr:rowOff>66675</xdr:rowOff>
    </xdr:from>
    <xdr:to>
      <xdr:col>14</xdr:col>
      <xdr:colOff>27797</xdr:colOff>
      <xdr:row>81</xdr:row>
      <xdr:rowOff>133048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26518203" y="13563600"/>
          <a:ext cx="6228572" cy="2419048"/>
        </a:xfrm>
        <a:prstGeom prst="rect">
          <a:avLst/>
        </a:prstGeom>
      </xdr:spPr>
    </xdr:pic>
    <xdr:clientData/>
  </xdr:twoCellAnchor>
  <xdr:twoCellAnchor editAs="oneCell">
    <xdr:from>
      <xdr:col>14</xdr:col>
      <xdr:colOff>628650</xdr:colOff>
      <xdr:row>68</xdr:row>
      <xdr:rowOff>19050</xdr:rowOff>
    </xdr:from>
    <xdr:to>
      <xdr:col>20</xdr:col>
      <xdr:colOff>637660</xdr:colOff>
      <xdr:row>89</xdr:row>
      <xdr:rowOff>123337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21793540" y="13515975"/>
          <a:ext cx="4123810" cy="3904762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84</xdr:row>
      <xdr:rowOff>152400</xdr:rowOff>
    </xdr:from>
    <xdr:to>
      <xdr:col>15</xdr:col>
      <xdr:colOff>170553</xdr:colOff>
      <xdr:row>86</xdr:row>
      <xdr:rowOff>57117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25689647" y="16544925"/>
          <a:ext cx="7180953" cy="266667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82</xdr:row>
      <xdr:rowOff>66675</xdr:rowOff>
    </xdr:from>
    <xdr:to>
      <xdr:col>15</xdr:col>
      <xdr:colOff>8697</xdr:colOff>
      <xdr:row>84</xdr:row>
      <xdr:rowOff>171648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25851503" y="16097250"/>
          <a:ext cx="4333047" cy="466923"/>
        </a:xfrm>
        <a:prstGeom prst="rect">
          <a:avLst/>
        </a:prstGeom>
      </xdr:spPr>
    </xdr:pic>
    <xdr:clientData/>
  </xdr:twoCellAnchor>
  <xdr:oneCellAnchor>
    <xdr:from>
      <xdr:col>3</xdr:col>
      <xdr:colOff>533400</xdr:colOff>
      <xdr:row>41</xdr:row>
      <xdr:rowOff>133350</xdr:rowOff>
    </xdr:from>
    <xdr:ext cx="1900238" cy="2576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1231684737" y="8991600"/>
              <a:ext cx="1900238" cy="257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e-IL" sz="1100" i="1">
                        <a:latin typeface="Cambria Math"/>
                        <a:ea typeface="Cambria Math"/>
                      </a:rPr>
                      <m:t>𝜎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𝐸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0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∗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𝛼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∗∆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𝜃</m:t>
                    </m:r>
                  </m:oMath>
                </m:oMathPara>
              </a14:m>
              <a:endParaRPr lang="he-IL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11231684737" y="8991600"/>
              <a:ext cx="1900238" cy="257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 algn="r" rtl="1"/>
              <a:r>
                <a:rPr lang="he-IL" sz="1100" i="0">
                  <a:latin typeface="Cambria Math"/>
                  <a:ea typeface="Cambria Math"/>
                </a:rPr>
                <a:t>𝜎</a:t>
              </a:r>
              <a:r>
                <a:rPr lang="en-US" sz="1100" b="0" i="0">
                  <a:latin typeface="Cambria Math"/>
                  <a:ea typeface="Cambria Math"/>
                </a:rPr>
                <a:t>=𝐸0∗𝛼∗∆𝜃</a:t>
              </a:r>
              <a:endParaRPr lang="he-IL" sz="1100"/>
            </a:p>
          </xdr:txBody>
        </xdr:sp>
      </mc:Fallback>
    </mc:AlternateContent>
    <xdr:clientData/>
  </xdr:oneCellAnchor>
  <xdr:twoCellAnchor editAs="oneCell">
    <xdr:from>
      <xdr:col>4</xdr:col>
      <xdr:colOff>85725</xdr:colOff>
      <xdr:row>86</xdr:row>
      <xdr:rowOff>171450</xdr:rowOff>
    </xdr:from>
    <xdr:to>
      <xdr:col>15</xdr:col>
      <xdr:colOff>56208</xdr:colOff>
      <xdr:row>88</xdr:row>
      <xdr:rowOff>66643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225803992" y="17183100"/>
          <a:ext cx="7542858" cy="2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90</xdr:row>
      <xdr:rowOff>123825</xdr:rowOff>
    </xdr:from>
    <xdr:to>
      <xdr:col>15</xdr:col>
      <xdr:colOff>284803</xdr:colOff>
      <xdr:row>106</xdr:row>
      <xdr:rowOff>56797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225575397" y="17859375"/>
          <a:ext cx="7580953" cy="28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rightToLeft="1" topLeftCell="E70" zoomScaleNormal="100" workbookViewId="0">
      <selection activeCell="F36" sqref="F36"/>
    </sheetView>
  </sheetViews>
  <sheetFormatPr defaultColWidth="9.125" defaultRowHeight="14.25" x14ac:dyDescent="0.2"/>
  <cols>
    <col min="3" max="3" width="21.375" customWidth="1"/>
    <col min="6" max="6" width="9.375" bestFit="1" customWidth="1"/>
  </cols>
  <sheetData>
    <row r="1" spans="1:6" x14ac:dyDescent="0.2">
      <c r="A1" s="5" t="s">
        <v>18</v>
      </c>
      <c r="C1" s="6" t="s">
        <v>19</v>
      </c>
    </row>
    <row r="2" spans="1:6" ht="15.75" x14ac:dyDescent="0.25">
      <c r="A2" s="1" t="s">
        <v>0</v>
      </c>
    </row>
    <row r="3" spans="1:6" x14ac:dyDescent="0.2">
      <c r="A3" t="s">
        <v>1</v>
      </c>
    </row>
    <row r="4" spans="1:6" ht="15.75" x14ac:dyDescent="0.25">
      <c r="C4" s="1" t="s">
        <v>4</v>
      </c>
      <c r="D4" s="1" t="s">
        <v>5</v>
      </c>
      <c r="E4" s="1" t="s">
        <v>6</v>
      </c>
      <c r="F4" s="1" t="s">
        <v>7</v>
      </c>
    </row>
    <row r="5" spans="1:6" ht="15" x14ac:dyDescent="0.25">
      <c r="C5" t="s">
        <v>3</v>
      </c>
      <c r="D5" s="2" t="s">
        <v>2</v>
      </c>
      <c r="E5" t="s">
        <v>42</v>
      </c>
      <c r="F5" s="3">
        <f>1.7*10^-4</f>
        <v>1.7000000000000001E-4</v>
      </c>
    </row>
    <row r="6" spans="1:6" x14ac:dyDescent="0.2">
      <c r="C6" t="s">
        <v>10</v>
      </c>
      <c r="D6" t="s">
        <v>8</v>
      </c>
      <c r="E6" t="s">
        <v>9</v>
      </c>
      <c r="F6">
        <v>1100</v>
      </c>
    </row>
    <row r="7" spans="1:6" ht="15" x14ac:dyDescent="0.25">
      <c r="C7" t="s">
        <v>11</v>
      </c>
      <c r="D7" s="4" t="s">
        <v>15</v>
      </c>
      <c r="E7" t="s">
        <v>14</v>
      </c>
      <c r="F7" s="5">
        <v>30</v>
      </c>
    </row>
    <row r="8" spans="1:6" ht="15" x14ac:dyDescent="0.25">
      <c r="C8" t="s">
        <v>12</v>
      </c>
      <c r="D8" s="4" t="s">
        <v>16</v>
      </c>
      <c r="E8" t="s">
        <v>14</v>
      </c>
      <c r="F8" s="5">
        <v>20</v>
      </c>
    </row>
    <row r="9" spans="1:6" ht="15" x14ac:dyDescent="0.25">
      <c r="C9" t="s">
        <v>13</v>
      </c>
      <c r="D9" s="2" t="s">
        <v>17</v>
      </c>
      <c r="E9" t="s">
        <v>14</v>
      </c>
      <c r="F9" s="6">
        <f>F7-F8</f>
        <v>10</v>
      </c>
    </row>
    <row r="10" spans="1:6" ht="29.25" x14ac:dyDescent="0.25">
      <c r="C10" s="7" t="s">
        <v>22</v>
      </c>
      <c r="D10" s="2" t="s">
        <v>21</v>
      </c>
      <c r="E10" t="s">
        <v>9</v>
      </c>
    </row>
    <row r="12" spans="1:6" x14ac:dyDescent="0.2">
      <c r="C12" t="s">
        <v>20</v>
      </c>
    </row>
    <row r="14" spans="1:6" ht="42.75" x14ac:dyDescent="0.2">
      <c r="C14" s="7" t="s">
        <v>23</v>
      </c>
      <c r="E14" s="7" t="s">
        <v>33</v>
      </c>
      <c r="F14" s="6">
        <f>F6*F5*F9</f>
        <v>1.87</v>
      </c>
    </row>
    <row r="17" spans="1:12" ht="15" x14ac:dyDescent="0.25">
      <c r="C17" s="8" t="s">
        <v>25</v>
      </c>
    </row>
    <row r="18" spans="1:12" x14ac:dyDescent="0.2">
      <c r="C18" t="s">
        <v>26</v>
      </c>
      <c r="E18" t="s">
        <v>28</v>
      </c>
      <c r="F18" s="5">
        <v>160</v>
      </c>
    </row>
    <row r="19" spans="1:12" x14ac:dyDescent="0.2">
      <c r="C19" t="s">
        <v>27</v>
      </c>
      <c r="F19" s="5">
        <v>17</v>
      </c>
    </row>
    <row r="20" spans="1:12" x14ac:dyDescent="0.2">
      <c r="C20" t="s">
        <v>30</v>
      </c>
      <c r="E20" t="s">
        <v>28</v>
      </c>
      <c r="F20" s="6">
        <f>F18/F19</f>
        <v>9.4117647058823533</v>
      </c>
    </row>
    <row r="21" spans="1:12" ht="28.5" x14ac:dyDescent="0.2">
      <c r="C21" t="s">
        <v>29</v>
      </c>
      <c r="E21" s="7" t="s">
        <v>31</v>
      </c>
      <c r="F21" s="6">
        <f>PI()*(F18-F20)*F20</f>
        <v>4452.582529101659</v>
      </c>
    </row>
    <row r="22" spans="1:12" ht="42.75" x14ac:dyDescent="0.2">
      <c r="C22" s="7" t="s">
        <v>24</v>
      </c>
      <c r="E22" t="s">
        <v>32</v>
      </c>
      <c r="F22" s="6">
        <f>F14*F21</f>
        <v>8326.329329420103</v>
      </c>
    </row>
    <row r="24" spans="1:12" x14ac:dyDescent="0.2">
      <c r="C24" t="s">
        <v>34</v>
      </c>
      <c r="E24" t="s">
        <v>32</v>
      </c>
      <c r="F24" s="5">
        <v>30000</v>
      </c>
    </row>
    <row r="26" spans="1:12" x14ac:dyDescent="0.2">
      <c r="C26" t="s">
        <v>35</v>
      </c>
      <c r="F26" s="9">
        <f>F22/F24</f>
        <v>0.27754431098067012</v>
      </c>
    </row>
    <row r="32" spans="1:12" ht="15" x14ac:dyDescent="0.25">
      <c r="A32" s="8" t="s">
        <v>36</v>
      </c>
      <c r="B32" s="8"/>
      <c r="C32" s="8" t="s">
        <v>37</v>
      </c>
      <c r="D32" s="8"/>
      <c r="E32" s="8"/>
      <c r="F32" s="8"/>
      <c r="G32" s="8" t="s">
        <v>38</v>
      </c>
      <c r="L32" t="s">
        <v>39</v>
      </c>
    </row>
    <row r="35" spans="3:7" ht="15.75" x14ac:dyDescent="0.25">
      <c r="C35" s="1" t="s">
        <v>4</v>
      </c>
      <c r="D35" s="1" t="s">
        <v>5</v>
      </c>
      <c r="E35" s="1" t="s">
        <v>6</v>
      </c>
      <c r="F35" s="1" t="s">
        <v>7</v>
      </c>
    </row>
    <row r="36" spans="3:7" ht="15" x14ac:dyDescent="0.25">
      <c r="C36" t="s">
        <v>3</v>
      </c>
      <c r="D36" s="2" t="s">
        <v>2</v>
      </c>
      <c r="E36" t="s">
        <v>41</v>
      </c>
      <c r="F36" s="3">
        <f>1*10^-4</f>
        <v>1E-4</v>
      </c>
    </row>
    <row r="37" spans="3:7" x14ac:dyDescent="0.2">
      <c r="C37" t="s">
        <v>10</v>
      </c>
      <c r="D37" t="s">
        <v>8</v>
      </c>
      <c r="E37" t="s">
        <v>43</v>
      </c>
      <c r="F37">
        <v>159500</v>
      </c>
    </row>
    <row r="38" spans="3:7" ht="15" x14ac:dyDescent="0.25">
      <c r="C38" t="s">
        <v>11</v>
      </c>
      <c r="D38" s="4" t="s">
        <v>15</v>
      </c>
      <c r="E38" t="s">
        <v>44</v>
      </c>
      <c r="F38" s="5">
        <v>95</v>
      </c>
      <c r="G38" t="s">
        <v>47</v>
      </c>
    </row>
    <row r="39" spans="3:7" ht="15" x14ac:dyDescent="0.25">
      <c r="C39" t="s">
        <v>12</v>
      </c>
      <c r="D39" s="4" t="s">
        <v>16</v>
      </c>
      <c r="E39" t="s">
        <v>44</v>
      </c>
      <c r="F39" s="5">
        <v>68</v>
      </c>
      <c r="G39" t="s">
        <v>46</v>
      </c>
    </row>
    <row r="40" spans="3:7" ht="15" x14ac:dyDescent="0.25">
      <c r="C40" t="s">
        <v>13</v>
      </c>
      <c r="D40" s="2" t="s">
        <v>17</v>
      </c>
      <c r="E40" t="s">
        <v>44</v>
      </c>
      <c r="F40" s="6">
        <f>F38-F39</f>
        <v>27</v>
      </c>
      <c r="G40" t="s">
        <v>48</v>
      </c>
    </row>
    <row r="41" spans="3:7" ht="29.25" x14ac:dyDescent="0.25">
      <c r="C41" s="7" t="s">
        <v>22</v>
      </c>
      <c r="D41" s="2" t="s">
        <v>21</v>
      </c>
      <c r="E41" t="s">
        <v>43</v>
      </c>
    </row>
    <row r="45" spans="3:7" ht="15" x14ac:dyDescent="0.25">
      <c r="D45" s="2" t="s">
        <v>21</v>
      </c>
      <c r="E45" s="7" t="s">
        <v>45</v>
      </c>
      <c r="F45" s="6">
        <f>F37*F36*F40</f>
        <v>430.65000000000003</v>
      </c>
      <c r="G45" t="s">
        <v>49</v>
      </c>
    </row>
    <row r="68" spans="9:9" x14ac:dyDescent="0.2">
      <c r="I68" t="s">
        <v>40</v>
      </c>
    </row>
    <row r="90" spans="14:14" x14ac:dyDescent="0.2">
      <c r="N90" t="s">
        <v>51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tabSelected="1" zoomScale="85" zoomScaleNormal="85" workbookViewId="0"/>
  </sheetViews>
  <sheetFormatPr defaultColWidth="9.125" defaultRowHeight="14.25" x14ac:dyDescent="0.2"/>
  <cols>
    <col min="1" max="1" width="11.625" customWidth="1"/>
    <col min="2" max="2" width="15.875" customWidth="1"/>
    <col min="3" max="3" width="15" customWidth="1"/>
    <col min="4" max="4" width="13.125" customWidth="1"/>
    <col min="5" max="5" width="13.25" customWidth="1"/>
    <col min="6" max="6" width="12.25" customWidth="1"/>
    <col min="7" max="7" width="12.375" customWidth="1"/>
    <col min="8" max="8" width="13.75" customWidth="1"/>
    <col min="9" max="9" width="1.125" hidden="1" customWidth="1"/>
    <col min="10" max="10" width="9" hidden="1" customWidth="1"/>
  </cols>
  <sheetData>
    <row r="1" spans="1:9" x14ac:dyDescent="0.2">
      <c r="A1" t="s">
        <v>77</v>
      </c>
    </row>
    <row r="2" spans="1:9" ht="23.25" x14ac:dyDescent="0.35">
      <c r="A2" s="14"/>
      <c r="B2" s="13" t="s">
        <v>57</v>
      </c>
      <c r="C2" s="10"/>
      <c r="D2" s="10"/>
      <c r="E2" s="10"/>
      <c r="H2" s="10"/>
      <c r="I2" s="10"/>
    </row>
    <row r="3" spans="1:9" ht="15" x14ac:dyDescent="0.25">
      <c r="A3" s="24" t="s">
        <v>55</v>
      </c>
      <c r="B3" s="24"/>
      <c r="C3" s="12" t="s">
        <v>54</v>
      </c>
      <c r="D3" s="12" t="s">
        <v>53</v>
      </c>
      <c r="E3" s="18" t="s">
        <v>52</v>
      </c>
      <c r="F3" s="24" t="s">
        <v>58</v>
      </c>
      <c r="G3" s="24"/>
      <c r="H3" s="24"/>
      <c r="I3" s="10"/>
    </row>
    <row r="4" spans="1:9" ht="15" customHeight="1" x14ac:dyDescent="0.25">
      <c r="A4" s="25" t="s">
        <v>64</v>
      </c>
      <c r="B4" s="25"/>
      <c r="C4" s="12"/>
      <c r="D4" s="17" t="s">
        <v>66</v>
      </c>
      <c r="E4" s="18"/>
      <c r="F4" s="26" t="s">
        <v>74</v>
      </c>
      <c r="G4" s="26"/>
      <c r="H4" s="26"/>
      <c r="I4" s="10"/>
    </row>
    <row r="5" spans="1:9" ht="30" x14ac:dyDescent="0.25">
      <c r="A5" s="27" t="s">
        <v>59</v>
      </c>
      <c r="B5" s="27"/>
      <c r="C5" s="21" t="s">
        <v>56</v>
      </c>
      <c r="D5" s="22">
        <v>800</v>
      </c>
      <c r="E5" s="22" t="s">
        <v>9</v>
      </c>
      <c r="F5" s="26"/>
      <c r="G5" s="26"/>
      <c r="H5" s="26"/>
      <c r="I5" s="10"/>
    </row>
    <row r="6" spans="1:9" ht="15" x14ac:dyDescent="0.25">
      <c r="A6" s="27" t="s">
        <v>65</v>
      </c>
      <c r="B6" s="27"/>
      <c r="C6" s="21"/>
      <c r="D6" s="22">
        <v>1.7000000000000001E-4</v>
      </c>
      <c r="E6" s="22" t="s">
        <v>69</v>
      </c>
      <c r="F6" s="26"/>
      <c r="G6" s="26"/>
      <c r="H6" s="26"/>
      <c r="I6" s="10"/>
    </row>
    <row r="7" spans="1:9" x14ac:dyDescent="0.2">
      <c r="A7" s="27" t="s">
        <v>60</v>
      </c>
      <c r="B7" s="27"/>
      <c r="C7" s="23"/>
      <c r="D7" s="22">
        <v>1</v>
      </c>
      <c r="E7" s="22" t="s">
        <v>67</v>
      </c>
      <c r="F7" s="26"/>
      <c r="G7" s="26"/>
      <c r="H7" s="26"/>
      <c r="I7" s="10"/>
    </row>
    <row r="8" spans="1:9" x14ac:dyDescent="0.2">
      <c r="A8" s="27" t="s">
        <v>62</v>
      </c>
      <c r="B8" s="27"/>
      <c r="C8" s="23" t="s">
        <v>50</v>
      </c>
      <c r="D8" s="22">
        <f>D5*D6*D7</f>
        <v>0.13600000000000001</v>
      </c>
      <c r="E8" s="22" t="s">
        <v>71</v>
      </c>
      <c r="F8" s="26"/>
      <c r="G8" s="26"/>
      <c r="H8" s="26"/>
      <c r="I8" s="10"/>
    </row>
    <row r="9" spans="1:9" ht="28.5" x14ac:dyDescent="0.2">
      <c r="A9" s="27" t="s">
        <v>63</v>
      </c>
      <c r="B9" s="28"/>
      <c r="C9" s="23" t="s">
        <v>61</v>
      </c>
      <c r="D9" s="22">
        <v>32000</v>
      </c>
      <c r="E9" s="22" t="s">
        <v>68</v>
      </c>
      <c r="F9" s="26"/>
      <c r="G9" s="26"/>
      <c r="H9" s="26"/>
      <c r="I9" s="10"/>
    </row>
    <row r="10" spans="1:9" ht="43.5" customHeight="1" x14ac:dyDescent="0.2">
      <c r="A10" s="30" t="s">
        <v>72</v>
      </c>
      <c r="B10" s="31"/>
      <c r="C10" s="31"/>
      <c r="D10" s="31"/>
      <c r="E10" s="31"/>
      <c r="F10" s="31"/>
      <c r="G10" s="31"/>
      <c r="H10" s="32"/>
      <c r="I10" s="10"/>
    </row>
    <row r="11" spans="1:9" ht="45.75" customHeight="1" x14ac:dyDescent="0.2">
      <c r="A11" s="30" t="s">
        <v>73</v>
      </c>
      <c r="B11" s="31"/>
      <c r="C11" s="31"/>
      <c r="D11" s="31"/>
      <c r="E11" s="31"/>
      <c r="F11" s="31"/>
      <c r="G11" s="31"/>
      <c r="H11" s="32"/>
      <c r="I11" s="10"/>
    </row>
    <row r="12" spans="1:9" ht="24" customHeight="1" x14ac:dyDescent="0.2">
      <c r="A12" s="33" t="s">
        <v>70</v>
      </c>
      <c r="B12" s="35" t="s">
        <v>76</v>
      </c>
      <c r="C12" s="36"/>
      <c r="D12" s="36"/>
      <c r="E12" s="36"/>
      <c r="F12" s="36"/>
      <c r="G12" s="37"/>
      <c r="H12" s="10"/>
    </row>
    <row r="13" spans="1:9" s="7" customFormat="1" ht="30" customHeight="1" x14ac:dyDescent="0.25">
      <c r="A13" s="34"/>
      <c r="B13" s="19">
        <v>9</v>
      </c>
      <c r="C13" s="19">
        <v>11</v>
      </c>
      <c r="D13" s="19">
        <v>17</v>
      </c>
      <c r="E13" s="19">
        <v>21</v>
      </c>
      <c r="F13" s="19">
        <v>26</v>
      </c>
      <c r="G13" s="19">
        <v>32</v>
      </c>
      <c r="H13" s="11"/>
    </row>
    <row r="14" spans="1:9" x14ac:dyDescent="0.2">
      <c r="A14" s="15">
        <v>160</v>
      </c>
      <c r="B14" s="16">
        <f t="shared" ref="B14:G23" si="0">PI()*($A14-($A14/B$13))*($A14/B$13)*$D$8</f>
        <v>1080.2734797766147</v>
      </c>
      <c r="C14" s="16">
        <f t="shared" si="0"/>
        <v>903.94784981307646</v>
      </c>
      <c r="D14" s="16">
        <f t="shared" si="0"/>
        <v>605.55122395782564</v>
      </c>
      <c r="E14" s="16">
        <f t="shared" si="0"/>
        <v>496.04394479538433</v>
      </c>
      <c r="F14" s="16">
        <f t="shared" si="0"/>
        <v>404.50329078173911</v>
      </c>
      <c r="G14" s="16">
        <f t="shared" si="0"/>
        <v>331.12386568836422</v>
      </c>
    </row>
    <row r="15" spans="1:9" x14ac:dyDescent="0.2">
      <c r="A15" s="15">
        <v>180</v>
      </c>
      <c r="B15" s="16">
        <f t="shared" si="0"/>
        <v>1367.2211228422782</v>
      </c>
      <c r="C15" s="16">
        <f t="shared" si="0"/>
        <v>1144.0589974196748</v>
      </c>
      <c r="D15" s="16">
        <f t="shared" si="0"/>
        <v>766.40076782162294</v>
      </c>
      <c r="E15" s="16">
        <f t="shared" si="0"/>
        <v>627.80561763165827</v>
      </c>
      <c r="F15" s="16">
        <f t="shared" si="0"/>
        <v>511.9494773956385</v>
      </c>
      <c r="G15" s="16">
        <f t="shared" si="0"/>
        <v>419.07864251183594</v>
      </c>
    </row>
    <row r="16" spans="1:9" x14ac:dyDescent="0.2">
      <c r="A16" s="15">
        <v>200</v>
      </c>
      <c r="B16" s="16">
        <f t="shared" si="0"/>
        <v>1687.9273121509602</v>
      </c>
      <c r="C16" s="16">
        <f t="shared" si="0"/>
        <v>1412.418515332932</v>
      </c>
      <c r="D16" s="16">
        <f t="shared" si="0"/>
        <v>946.17378743410256</v>
      </c>
      <c r="E16" s="16">
        <f t="shared" si="0"/>
        <v>775.06866374278809</v>
      </c>
      <c r="F16" s="16">
        <f t="shared" si="0"/>
        <v>632.03639184646738</v>
      </c>
      <c r="G16" s="16">
        <f t="shared" si="0"/>
        <v>517.38104013806912</v>
      </c>
    </row>
    <row r="17" spans="1:25" ht="14.25" customHeight="1" x14ac:dyDescent="0.2">
      <c r="A17" s="15">
        <v>225</v>
      </c>
      <c r="B17" s="16">
        <f t="shared" si="0"/>
        <v>2136.2830044410593</v>
      </c>
      <c r="C17" s="16">
        <f t="shared" si="0"/>
        <v>1787.592183468242</v>
      </c>
      <c r="D17" s="16">
        <f t="shared" si="0"/>
        <v>1197.5011997212857</v>
      </c>
      <c r="E17" s="16">
        <f t="shared" si="0"/>
        <v>980.946277549466</v>
      </c>
      <c r="F17" s="16">
        <f t="shared" si="0"/>
        <v>799.92105843068509</v>
      </c>
      <c r="G17" s="16">
        <f t="shared" si="0"/>
        <v>654.81037892474376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x14ac:dyDescent="0.2">
      <c r="A18" s="15">
        <v>250</v>
      </c>
      <c r="B18" s="16">
        <f t="shared" si="0"/>
        <v>2637.3864252358758</v>
      </c>
      <c r="C18" s="16">
        <f t="shared" si="0"/>
        <v>2206.9039302077063</v>
      </c>
      <c r="D18" s="16">
        <f t="shared" si="0"/>
        <v>1478.396542865785</v>
      </c>
      <c r="E18" s="16">
        <f t="shared" si="0"/>
        <v>1211.0447870981063</v>
      </c>
      <c r="F18" s="16">
        <f t="shared" si="0"/>
        <v>987.55686226010505</v>
      </c>
      <c r="G18" s="16">
        <f t="shared" si="0"/>
        <v>808.40787521573304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x14ac:dyDescent="0.2">
      <c r="A19" s="15">
        <v>280</v>
      </c>
      <c r="B19" s="16">
        <f t="shared" si="0"/>
        <v>3308.3375318158828</v>
      </c>
      <c r="C19" s="16">
        <f t="shared" si="0"/>
        <v>2768.3402900525466</v>
      </c>
      <c r="D19" s="16">
        <f t="shared" si="0"/>
        <v>1854.5006233708405</v>
      </c>
      <c r="E19" s="16">
        <f t="shared" si="0"/>
        <v>1519.1345809358647</v>
      </c>
      <c r="F19" s="16">
        <f t="shared" si="0"/>
        <v>1238.791328019076</v>
      </c>
      <c r="G19" s="16">
        <f t="shared" si="0"/>
        <v>1014.0668386706155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x14ac:dyDescent="0.2">
      <c r="A20" s="15">
        <v>315</v>
      </c>
      <c r="B20" s="16">
        <f t="shared" si="0"/>
        <v>4187.114688704477</v>
      </c>
      <c r="C20" s="16">
        <f t="shared" si="0"/>
        <v>3503.6806795977541</v>
      </c>
      <c r="D20" s="16">
        <f t="shared" si="0"/>
        <v>2347.102351453721</v>
      </c>
      <c r="E20" s="16">
        <f t="shared" si="0"/>
        <v>1922.6547039969535</v>
      </c>
      <c r="F20" s="16">
        <f t="shared" si="0"/>
        <v>1567.8452745241427</v>
      </c>
      <c r="G20" s="16">
        <f t="shared" si="0"/>
        <v>1283.4283426924978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x14ac:dyDescent="0.2">
      <c r="A21" s="15">
        <v>355</v>
      </c>
      <c r="B21" s="16">
        <f t="shared" si="0"/>
        <v>5318.02598784562</v>
      </c>
      <c r="C21" s="16">
        <f t="shared" si="0"/>
        <v>4450.0010848708189</v>
      </c>
      <c r="D21" s="16">
        <f t="shared" si="0"/>
        <v>2981.0387890345696</v>
      </c>
      <c r="E21" s="16">
        <f t="shared" si="0"/>
        <v>2441.9507087046213</v>
      </c>
      <c r="F21" s="16">
        <f t="shared" si="0"/>
        <v>1991.3096570612761</v>
      </c>
      <c r="G21" s="16">
        <f t="shared" si="0"/>
        <v>1630.073639585004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x14ac:dyDescent="0.2">
      <c r="A22" s="15">
        <v>400</v>
      </c>
      <c r="B22" s="16">
        <f t="shared" si="0"/>
        <v>6751.7092486038409</v>
      </c>
      <c r="C22" s="16">
        <f t="shared" si="0"/>
        <v>5649.6740613317279</v>
      </c>
      <c r="D22" s="16">
        <f t="shared" si="0"/>
        <v>3784.6951497364103</v>
      </c>
      <c r="E22" s="16">
        <f t="shared" si="0"/>
        <v>3100.2746549711524</v>
      </c>
      <c r="F22" s="16">
        <f t="shared" si="0"/>
        <v>2528.1455673858695</v>
      </c>
      <c r="G22" s="16">
        <f t="shared" si="0"/>
        <v>2069.5241605522765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x14ac:dyDescent="0.2">
      <c r="A23" s="15">
        <v>450</v>
      </c>
      <c r="B23" s="16">
        <f t="shared" si="0"/>
        <v>8545.1320177642374</v>
      </c>
      <c r="C23" s="16">
        <f t="shared" si="0"/>
        <v>7150.3687338729678</v>
      </c>
      <c r="D23" s="16">
        <f t="shared" si="0"/>
        <v>4790.0047988851429</v>
      </c>
      <c r="E23" s="16">
        <f t="shared" si="0"/>
        <v>3923.785110197864</v>
      </c>
      <c r="F23" s="16">
        <f t="shared" si="0"/>
        <v>3199.6842337227404</v>
      </c>
      <c r="G23" s="16">
        <f t="shared" si="0"/>
        <v>2619.241515698975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x14ac:dyDescent="0.2">
      <c r="A24" s="15">
        <v>500</v>
      </c>
      <c r="B24" s="16">
        <f t="shared" ref="B24:G31" si="1">PI()*($A24-($A24/B$13))*($A24/B$13)*$D$8</f>
        <v>10549.545700943503</v>
      </c>
      <c r="C24" s="16">
        <f t="shared" si="1"/>
        <v>8827.615720830825</v>
      </c>
      <c r="D24" s="16">
        <f t="shared" si="1"/>
        <v>5913.5861714631401</v>
      </c>
      <c r="E24" s="16">
        <f t="shared" si="1"/>
        <v>4844.1791483924253</v>
      </c>
      <c r="F24" s="16">
        <f t="shared" si="1"/>
        <v>3950.2274490404202</v>
      </c>
      <c r="G24" s="16">
        <f t="shared" si="1"/>
        <v>3233.6315008629322</v>
      </c>
    </row>
    <row r="25" spans="1:25" x14ac:dyDescent="0.2">
      <c r="A25" s="15">
        <v>560</v>
      </c>
      <c r="B25" s="16">
        <f t="shared" si="1"/>
        <v>13233.350127263531</v>
      </c>
      <c r="C25" s="16">
        <f t="shared" si="1"/>
        <v>11073.361160210186</v>
      </c>
      <c r="D25" s="16">
        <f t="shared" si="1"/>
        <v>7418.0024934833618</v>
      </c>
      <c r="E25" s="16">
        <f t="shared" si="1"/>
        <v>6076.5383237434589</v>
      </c>
      <c r="F25" s="16">
        <f t="shared" si="1"/>
        <v>4955.165312076304</v>
      </c>
      <c r="G25" s="16">
        <f t="shared" si="1"/>
        <v>4056.2673546824622</v>
      </c>
    </row>
    <row r="26" spans="1:25" x14ac:dyDescent="0.2">
      <c r="A26" s="15">
        <v>630</v>
      </c>
      <c r="B26" s="16">
        <f t="shared" si="1"/>
        <v>16748.458754817908</v>
      </c>
      <c r="C26" s="16">
        <f t="shared" si="1"/>
        <v>14014.722718391016</v>
      </c>
      <c r="D26" s="16">
        <f t="shared" si="1"/>
        <v>9388.4094058148839</v>
      </c>
      <c r="E26" s="16">
        <f t="shared" si="1"/>
        <v>7690.6188159878138</v>
      </c>
      <c r="F26" s="16">
        <f t="shared" si="1"/>
        <v>6271.3810980965709</v>
      </c>
      <c r="G26" s="16">
        <f t="shared" si="1"/>
        <v>5133.7133707699913</v>
      </c>
      <c r="O26" s="29" t="s">
        <v>75</v>
      </c>
      <c r="P26" s="29"/>
      <c r="Q26" s="29"/>
      <c r="R26" s="29"/>
      <c r="S26" s="29"/>
      <c r="T26" s="29"/>
      <c r="U26" s="29"/>
      <c r="V26" s="29"/>
    </row>
    <row r="27" spans="1:25" x14ac:dyDescent="0.2">
      <c r="A27" s="15">
        <v>710</v>
      </c>
      <c r="B27" s="16">
        <f t="shared" si="1"/>
        <v>21272.10395138248</v>
      </c>
      <c r="C27" s="16">
        <f t="shared" si="1"/>
        <v>17800.004339483276</v>
      </c>
      <c r="D27" s="16">
        <f t="shared" si="1"/>
        <v>11924.155156138278</v>
      </c>
      <c r="E27" s="16">
        <f t="shared" si="1"/>
        <v>9767.8028348184853</v>
      </c>
      <c r="F27" s="16">
        <f t="shared" si="1"/>
        <v>7965.2386282451043</v>
      </c>
      <c r="G27" s="16">
        <f t="shared" si="1"/>
        <v>6520.294558340016</v>
      </c>
      <c r="O27" s="29"/>
      <c r="P27" s="29"/>
      <c r="Q27" s="29"/>
      <c r="R27" s="29"/>
      <c r="S27" s="29"/>
      <c r="T27" s="29"/>
      <c r="U27" s="29"/>
      <c r="V27" s="29"/>
    </row>
    <row r="28" spans="1:25" x14ac:dyDescent="0.2">
      <c r="A28" s="15">
        <v>800</v>
      </c>
      <c r="B28" s="16">
        <f t="shared" si="1"/>
        <v>27006.836994415364</v>
      </c>
      <c r="C28" s="16">
        <f t="shared" si="1"/>
        <v>22598.696245326912</v>
      </c>
      <c r="D28" s="16">
        <f t="shared" si="1"/>
        <v>15138.780598945641</v>
      </c>
      <c r="E28" s="16">
        <f t="shared" si="1"/>
        <v>12401.098619884609</v>
      </c>
      <c r="F28" s="16">
        <f t="shared" si="1"/>
        <v>10112.582269543478</v>
      </c>
      <c r="G28" s="16">
        <f t="shared" si="1"/>
        <v>8278.096642209106</v>
      </c>
      <c r="O28" s="29"/>
      <c r="P28" s="29"/>
      <c r="Q28" s="29"/>
      <c r="R28" s="29"/>
      <c r="S28" s="29"/>
      <c r="T28" s="29"/>
      <c r="U28" s="29"/>
      <c r="V28" s="29"/>
    </row>
    <row r="29" spans="1:25" x14ac:dyDescent="0.2">
      <c r="A29" s="15">
        <v>900</v>
      </c>
      <c r="B29" s="16">
        <f t="shared" si="1"/>
        <v>34180.52807105695</v>
      </c>
      <c r="C29" s="16">
        <f t="shared" si="1"/>
        <v>28601.474935491871</v>
      </c>
      <c r="D29" s="16">
        <f t="shared" si="1"/>
        <v>19160.019195540572</v>
      </c>
      <c r="E29" s="16">
        <f t="shared" si="1"/>
        <v>15695.140440791456</v>
      </c>
      <c r="F29" s="16">
        <f t="shared" si="1"/>
        <v>12798.736934890961</v>
      </c>
      <c r="G29" s="16">
        <f t="shared" si="1"/>
        <v>10476.9660627959</v>
      </c>
      <c r="O29" s="29"/>
      <c r="P29" s="29"/>
      <c r="Q29" s="29"/>
      <c r="R29" s="29"/>
      <c r="S29" s="29"/>
      <c r="T29" s="29"/>
      <c r="U29" s="29"/>
      <c r="V29" s="29"/>
    </row>
    <row r="30" spans="1:25" x14ac:dyDescent="0.2">
      <c r="A30" s="15">
        <v>1000</v>
      </c>
      <c r="B30" s="16">
        <f t="shared" si="1"/>
        <v>42198.182803774012</v>
      </c>
      <c r="C30" s="16">
        <f t="shared" si="1"/>
        <v>35310.4628833233</v>
      </c>
      <c r="D30" s="16">
        <f t="shared" si="1"/>
        <v>23654.34468585256</v>
      </c>
      <c r="E30" s="16">
        <f t="shared" si="1"/>
        <v>19376.716593569701</v>
      </c>
      <c r="F30" s="16">
        <f t="shared" si="1"/>
        <v>15800.909796161681</v>
      </c>
      <c r="G30" s="16">
        <f t="shared" si="1"/>
        <v>12934.526003451729</v>
      </c>
      <c r="O30" s="29"/>
      <c r="P30" s="29"/>
      <c r="Q30" s="29"/>
      <c r="R30" s="29"/>
      <c r="S30" s="29"/>
      <c r="T30" s="29"/>
      <c r="U30" s="29"/>
      <c r="V30" s="29"/>
    </row>
    <row r="31" spans="1:25" x14ac:dyDescent="0.2">
      <c r="A31" s="15">
        <v>1200</v>
      </c>
      <c r="B31" s="16">
        <f t="shared" si="1"/>
        <v>60765.383237434587</v>
      </c>
      <c r="C31" s="16">
        <f t="shared" si="1"/>
        <v>50847.066551985554</v>
      </c>
      <c r="D31" s="16">
        <f t="shared" si="1"/>
        <v>34062.256347627699</v>
      </c>
      <c r="E31" s="16">
        <f t="shared" si="1"/>
        <v>27902.471894740371</v>
      </c>
      <c r="F31" s="16">
        <f t="shared" si="1"/>
        <v>22753.310106472822</v>
      </c>
      <c r="G31" s="16">
        <f t="shared" si="1"/>
        <v>18625.717444970487</v>
      </c>
    </row>
  </sheetData>
  <mergeCells count="14">
    <mergeCell ref="O26:V30"/>
    <mergeCell ref="A10:H10"/>
    <mergeCell ref="A11:H11"/>
    <mergeCell ref="A12:A13"/>
    <mergeCell ref="B12:G12"/>
    <mergeCell ref="A3:B3"/>
    <mergeCell ref="F3:H3"/>
    <mergeCell ref="A4:B4"/>
    <mergeCell ref="F4:H9"/>
    <mergeCell ref="A5:B5"/>
    <mergeCell ref="A6:B6"/>
    <mergeCell ref="A7:B7"/>
    <mergeCell ref="A8:B8"/>
    <mergeCell ref="A9:B9"/>
  </mergeCells>
  <pageMargins left="0.55118110236220474" right="1.1417322834645669" top="0.19685039370078741" bottom="0.19685039370078741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8CA11E800DE454397B4E8B96889B097" ma:contentTypeVersion="15" ma:contentTypeDescription="צור מסמך חדש." ma:contentTypeScope="" ma:versionID="a256475f9812d3d44fcef6cd0b16dafd">
  <xsd:schema xmlns:xsd="http://www.w3.org/2001/XMLSchema" xmlns:xs="http://www.w3.org/2001/XMLSchema" xmlns:p="http://schemas.microsoft.com/office/2006/metadata/properties" xmlns:ns2="6c10062a-2cba-4049-9248-fac29f03f31e" xmlns:ns3="b814aef8-aadd-413f-bc8c-9df3beb8badf" targetNamespace="http://schemas.microsoft.com/office/2006/metadata/properties" ma:root="true" ma:fieldsID="ce5469bda84f2fb3a54b39fae73fec5e" ns2:_="" ns3:_="">
    <xsd:import namespace="6c10062a-2cba-4049-9248-fac29f03f31e"/>
    <xsd:import namespace="b814aef8-aadd-413f-bc8c-9df3beb8b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0062a-2cba-4049-9248-fac29f03f3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תגיות תמונה" ma:readOnly="false" ma:fieldId="{5cf76f15-5ced-4ddc-b409-7134ff3c332f}" ma:taxonomyMulti="true" ma:sspId="d17fc015-4f9e-4fa6-9e65-2d8468403c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4aef8-aadd-413f-bc8c-9df3beb8bad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860a33-6a0d-40b4-94d4-675777fa08c2}" ma:internalName="TaxCatchAll" ma:showField="CatchAllData" ma:web="b814aef8-aadd-413f-bc8c-9df3beb8ba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10062a-2cba-4049-9248-fac29f03f31e">
      <Terms xmlns="http://schemas.microsoft.com/office/infopath/2007/PartnerControls"/>
    </lcf76f155ced4ddcb4097134ff3c332f>
    <TaxCatchAll xmlns="b814aef8-aadd-413f-bc8c-9df3beb8badf" xsi:nil="true"/>
  </documentManagement>
</p:properties>
</file>

<file path=customXml/itemProps1.xml><?xml version="1.0" encoding="utf-8"?>
<ds:datastoreItem xmlns:ds="http://schemas.openxmlformats.org/officeDocument/2006/customXml" ds:itemID="{C20F73F6-DB2E-483A-B299-A990D332D78D}"/>
</file>

<file path=customXml/itemProps2.xml><?xml version="1.0" encoding="utf-8"?>
<ds:datastoreItem xmlns:ds="http://schemas.openxmlformats.org/officeDocument/2006/customXml" ds:itemID="{F5CD0938-EE33-4925-A7EF-EB7DA220FC3C}"/>
</file>

<file path=customXml/itemProps3.xml><?xml version="1.0" encoding="utf-8"?>
<ds:datastoreItem xmlns:ds="http://schemas.openxmlformats.org/officeDocument/2006/customXml" ds:itemID="{26107B71-3A68-47C7-A5E6-741E63A0E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חישוב </vt:lpstr>
      <vt:lpstr>required qunatity- metric</vt:lpstr>
      <vt:lpstr>'required qunatity- metric'!Print_Area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2021-05-30T06:10:03Z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0x01010038CA11E800DE454397B4E8B96889B097</vt:lpwstr>
  </property>
</Properties>
</file>